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Common\Forms\Vouchers\HCV Payment Standards\"/>
    </mc:Choice>
  </mc:AlternateContent>
  <xr:revisionPtr revIDLastSave="0" documentId="13_ncr:1_{E4FEFCDC-93CC-45E1-93AA-30FD8FFD2F19}" xr6:coauthVersionLast="36" xr6:coauthVersionMax="36" xr10:uidLastSave="{00000000-0000-0000-0000-000000000000}"/>
  <bookViews>
    <workbookView xWindow="0" yWindow="0" windowWidth="21570" windowHeight="9375" xr2:uid="{00000000-000D-0000-FFFF-FFFF00000000}"/>
  </bookViews>
  <sheets>
    <sheet name="MINE" sheetId="2" r:id="rId1"/>
  </sheets>
  <calcPr calcId="191029"/>
</workbook>
</file>

<file path=xl/calcChain.xml><?xml version="1.0" encoding="utf-8"?>
<calcChain xmlns="http://schemas.openxmlformats.org/spreadsheetml/2006/main">
  <c r="C41" i="2" l="1"/>
  <c r="H44" i="2" l="1"/>
  <c r="G44" i="2"/>
  <c r="F44" i="2"/>
  <c r="E44" i="2"/>
  <c r="D44" i="2"/>
  <c r="C44" i="2"/>
  <c r="B44" i="2"/>
  <c r="H41" i="2"/>
  <c r="G41" i="2"/>
  <c r="F41" i="2"/>
  <c r="E41" i="2"/>
  <c r="D41" i="2"/>
  <c r="B41" i="2"/>
  <c r="H38" i="2"/>
  <c r="G38" i="2"/>
  <c r="F38" i="2"/>
  <c r="E38" i="2"/>
  <c r="D38" i="2"/>
  <c r="C38" i="2"/>
  <c r="B38" i="2"/>
  <c r="H35" i="2"/>
  <c r="G35" i="2"/>
  <c r="F35" i="2"/>
  <c r="E35" i="2"/>
  <c r="D35" i="2"/>
  <c r="C35" i="2"/>
  <c r="B35" i="2"/>
  <c r="H28" i="2"/>
  <c r="G28" i="2"/>
  <c r="F28" i="2"/>
  <c r="E28" i="2"/>
  <c r="D28" i="2"/>
  <c r="C28" i="2"/>
  <c r="B28" i="2"/>
  <c r="H23" i="2"/>
  <c r="G23" i="2"/>
  <c r="F23" i="2"/>
  <c r="E23" i="2"/>
  <c r="D23" i="2"/>
  <c r="C23" i="2"/>
  <c r="B23" i="2"/>
  <c r="H20" i="2"/>
  <c r="G20" i="2"/>
  <c r="F20" i="2"/>
  <c r="E20" i="2"/>
  <c r="D20" i="2"/>
  <c r="C20" i="2"/>
  <c r="B20" i="2"/>
  <c r="H15" i="2"/>
  <c r="G15" i="2"/>
  <c r="F15" i="2"/>
  <c r="E15" i="2"/>
  <c r="D15" i="2"/>
  <c r="C15" i="2"/>
  <c r="B15" i="2"/>
  <c r="H43" i="2" l="1"/>
  <c r="G43" i="2"/>
  <c r="F43" i="2"/>
  <c r="E43" i="2"/>
  <c r="D43" i="2"/>
  <c r="C43" i="2"/>
  <c r="B43" i="2"/>
  <c r="H42" i="2"/>
  <c r="G42" i="2"/>
  <c r="B42" i="2"/>
  <c r="H40" i="2"/>
  <c r="G40" i="2"/>
  <c r="F40" i="2"/>
  <c r="E40" i="2"/>
  <c r="D40" i="2"/>
  <c r="C40" i="2"/>
  <c r="B40" i="2"/>
  <c r="H39" i="2"/>
  <c r="G39" i="2"/>
  <c r="B39" i="2"/>
  <c r="H37" i="2"/>
  <c r="G37" i="2"/>
  <c r="F37" i="2"/>
  <c r="E37" i="2"/>
  <c r="D37" i="2"/>
  <c r="C37" i="2"/>
  <c r="B37" i="2"/>
  <c r="H36" i="2"/>
  <c r="G36" i="2"/>
  <c r="B36" i="2"/>
  <c r="H34" i="2"/>
  <c r="G34" i="2"/>
  <c r="F34" i="2"/>
  <c r="E34" i="2"/>
  <c r="D34" i="2"/>
  <c r="C34" i="2"/>
  <c r="B34" i="2"/>
  <c r="H33" i="2"/>
  <c r="G33" i="2"/>
  <c r="B33" i="2"/>
  <c r="H32" i="2"/>
  <c r="G32" i="2"/>
  <c r="F32" i="2"/>
  <c r="E32" i="2"/>
  <c r="D32" i="2"/>
  <c r="C32" i="2"/>
  <c r="B32" i="2"/>
  <c r="H31" i="2"/>
  <c r="G31" i="2"/>
  <c r="B31" i="2"/>
  <c r="H30" i="2"/>
  <c r="G30" i="2"/>
  <c r="F30" i="2"/>
  <c r="E30" i="2"/>
  <c r="D30" i="2"/>
  <c r="C30" i="2"/>
  <c r="B30" i="2"/>
  <c r="H29" i="2"/>
  <c r="G29" i="2"/>
  <c r="B29" i="2"/>
  <c r="H27" i="2"/>
  <c r="G27" i="2"/>
  <c r="F27" i="2"/>
  <c r="E27" i="2"/>
  <c r="D27" i="2"/>
  <c r="C27" i="2"/>
  <c r="B27" i="2"/>
  <c r="H26" i="2"/>
  <c r="G26" i="2"/>
  <c r="B26" i="2"/>
  <c r="H25" i="2"/>
  <c r="G25" i="2"/>
  <c r="F25" i="2"/>
  <c r="E25" i="2"/>
  <c r="D25" i="2"/>
  <c r="C25" i="2"/>
  <c r="B25" i="2"/>
  <c r="H24" i="2"/>
  <c r="G24" i="2"/>
  <c r="B24" i="2"/>
  <c r="H22" i="2"/>
  <c r="G22" i="2"/>
  <c r="F22" i="2"/>
  <c r="E22" i="2"/>
  <c r="D22" i="2"/>
  <c r="C22" i="2"/>
  <c r="B22" i="2"/>
  <c r="H21" i="2"/>
  <c r="G21" i="2"/>
  <c r="B21" i="2"/>
  <c r="H19" i="2"/>
  <c r="G19" i="2"/>
  <c r="F19" i="2"/>
  <c r="E19" i="2"/>
  <c r="D19" i="2"/>
  <c r="C19" i="2"/>
  <c r="B19" i="2"/>
  <c r="H18" i="2"/>
  <c r="G18" i="2"/>
  <c r="B18" i="2"/>
  <c r="H17" i="2"/>
  <c r="G17" i="2"/>
  <c r="F17" i="2"/>
  <c r="E17" i="2"/>
  <c r="D17" i="2"/>
  <c r="C17" i="2"/>
  <c r="B17" i="2"/>
  <c r="H16" i="2"/>
  <c r="G16" i="2"/>
  <c r="B16" i="2"/>
  <c r="H14" i="2"/>
  <c r="G14" i="2"/>
  <c r="F14" i="2"/>
  <c r="E14" i="2"/>
  <c r="D14" i="2"/>
  <c r="C14" i="2"/>
  <c r="B14" i="2"/>
  <c r="H13" i="2"/>
  <c r="G13" i="2"/>
  <c r="G11" i="2"/>
  <c r="F11" i="2"/>
  <c r="E11" i="2"/>
  <c r="D11" i="2"/>
  <c r="C11" i="2"/>
  <c r="B11" i="2"/>
  <c r="H10" i="2"/>
  <c r="H11" i="2" s="1"/>
  <c r="G10" i="2"/>
</calcChain>
</file>

<file path=xl/sharedStrings.xml><?xml version="1.0" encoding="utf-8"?>
<sst xmlns="http://schemas.openxmlformats.org/spreadsheetml/2006/main" count="42" uniqueCount="37">
  <si>
    <t>Cheyenne</t>
  </si>
  <si>
    <t>Albany</t>
  </si>
  <si>
    <t>Campbell</t>
  </si>
  <si>
    <t>Big Horn</t>
  </si>
  <si>
    <t>Carbon</t>
  </si>
  <si>
    <t>Converse</t>
  </si>
  <si>
    <t>Fremont</t>
  </si>
  <si>
    <t>Goshen</t>
  </si>
  <si>
    <t xml:space="preserve">Hot Springs </t>
  </si>
  <si>
    <t>Johnson</t>
  </si>
  <si>
    <t>Park</t>
  </si>
  <si>
    <t>Sheridan</t>
  </si>
  <si>
    <t>Sweetwater</t>
  </si>
  <si>
    <t>Jurisdiction</t>
  </si>
  <si>
    <t>Three</t>
  </si>
  <si>
    <t>Bedroom</t>
  </si>
  <si>
    <t>Four</t>
  </si>
  <si>
    <t>Five</t>
  </si>
  <si>
    <t>Six</t>
  </si>
  <si>
    <t>Cheyenne Housing Authority</t>
  </si>
  <si>
    <t xml:space="preserve">Areas of Jurisdiction:  County of Laramie </t>
  </si>
  <si>
    <t>Cheyenne (Laramie County)</t>
  </si>
  <si>
    <t xml:space="preserve">Zero </t>
  </si>
  <si>
    <t>One</t>
  </si>
  <si>
    <t xml:space="preserve"> Bedroom</t>
  </si>
  <si>
    <t xml:space="preserve">Two </t>
  </si>
  <si>
    <t>Cities of:  Buffalo, Laramie, Sheridan, Rawlins, Lander, Riverton, Cody, Powell, Gillette, Wright</t>
  </si>
  <si>
    <t>Laramie</t>
  </si>
  <si>
    <t>Rawlins</t>
  </si>
  <si>
    <t>Buffalo</t>
  </si>
  <si>
    <t>Gillette / Wright</t>
  </si>
  <si>
    <t>Lander / Riverton</t>
  </si>
  <si>
    <t>Cody / Powell</t>
  </si>
  <si>
    <t xml:space="preserve">Sheridan </t>
  </si>
  <si>
    <t>2026 Payment Standards</t>
  </si>
  <si>
    <t>(110% FMR)</t>
  </si>
  <si>
    <t>Effective November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</si>
</sst>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3" borderId="1" xfId="0" applyFill="1" applyBorder="1" applyAlignment="1">
      <alignment horizontal="left"/>
    </xf>
    <xf numFmtId="0" fontId="0" fillId="0" borderId="0" xfId="0"/>
    <xf numFmtId="0" fontId="1" fillId="0" borderId="0" xfId="0" applyFont="1"/>
    <xf numFmtId="0" fontId="2" fillId="0" borderId="0" xfId="0" applyFont="1"/>
    <xf numFmtId="1" fontId="0" fillId="3" borderId="1" xfId="0" applyNumberFormat="1" applyFill="1" applyBorder="1" applyAlignment="1">
      <alignment horizontal="center"/>
    </xf>
    <xf numFmtId="2" fontId="0" fillId="0" borderId="0" xfId="0" applyNumberFormat="1"/>
    <xf numFmtId="2" fontId="4" fillId="0" borderId="0" xfId="0" applyNumberFormat="1" applyFont="1"/>
    <xf numFmtId="2" fontId="3" fillId="0" borderId="0" xfId="0" applyNumberFormat="1" applyFont="1"/>
    <xf numFmtId="2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/>
    </xf>
    <xf numFmtId="2" fontId="1" fillId="0" borderId="0" xfId="0" applyNumberFormat="1" applyFont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2" fontId="2" fillId="0" borderId="0" xfId="0" applyNumberFormat="1" applyFont="1"/>
    <xf numFmtId="0" fontId="1" fillId="2" borderId="1" xfId="0" applyFont="1" applyFill="1" applyBorder="1" applyAlignment="1">
      <alignment horizontal="left" wrapText="1"/>
    </xf>
    <xf numFmtId="2" fontId="5" fillId="0" borderId="0" xfId="0" applyNumberFormat="1" applyFont="1"/>
    <xf numFmtId="2" fontId="0" fillId="0" borderId="0" xfId="0" applyNumberFormat="1" applyFont="1"/>
    <xf numFmtId="0" fontId="3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B09F-9168-4728-B65F-BB17AABD168B}">
  <sheetPr>
    <pageSetUpPr fitToPage="1"/>
  </sheetPr>
  <dimension ref="A1:H47"/>
  <sheetViews>
    <sheetView tabSelected="1" workbookViewId="0">
      <selection activeCell="K35" sqref="K35"/>
    </sheetView>
  </sheetViews>
  <sheetFormatPr defaultRowHeight="15" x14ac:dyDescent="0.25"/>
  <cols>
    <col min="1" max="1" width="18.140625" style="5" customWidth="1"/>
    <col min="2" max="2" width="11.85546875" style="9" customWidth="1"/>
    <col min="3" max="3" width="10.5703125" style="9" customWidth="1"/>
    <col min="4" max="4" width="11.140625" style="9" customWidth="1"/>
    <col min="5" max="5" width="9.42578125" style="9" customWidth="1"/>
    <col min="6" max="6" width="11.140625" style="9" customWidth="1"/>
    <col min="7" max="8" width="11.85546875" style="9" customWidth="1"/>
    <col min="9" max="9" width="16.28515625" style="5" customWidth="1"/>
    <col min="10" max="16384" width="9.140625" style="5"/>
  </cols>
  <sheetData>
    <row r="1" spans="1:8" ht="20.25" x14ac:dyDescent="0.3">
      <c r="A1" s="7" t="s">
        <v>34</v>
      </c>
      <c r="B1" s="18"/>
    </row>
    <row r="2" spans="1:8" ht="20.25" x14ac:dyDescent="0.3">
      <c r="A2" s="7" t="s">
        <v>19</v>
      </c>
      <c r="B2" s="11"/>
    </row>
    <row r="3" spans="1:8" ht="20.25" x14ac:dyDescent="0.3">
      <c r="A3" s="7" t="s">
        <v>35</v>
      </c>
      <c r="B3" s="10"/>
    </row>
    <row r="4" spans="1:8" ht="15.75" x14ac:dyDescent="0.25">
      <c r="A4" s="22" t="s">
        <v>36</v>
      </c>
      <c r="B4" s="23"/>
    </row>
    <row r="5" spans="1:8" x14ac:dyDescent="0.25">
      <c r="B5" s="5"/>
    </row>
    <row r="6" spans="1:8" ht="15.75" x14ac:dyDescent="0.25">
      <c r="A6" s="20"/>
      <c r="B6" s="20"/>
      <c r="C6" s="21"/>
      <c r="D6" s="21"/>
      <c r="E6" s="21"/>
    </row>
    <row r="8" spans="1:8" x14ac:dyDescent="0.25">
      <c r="A8" s="1" t="s">
        <v>13</v>
      </c>
      <c r="B8" s="12" t="s">
        <v>22</v>
      </c>
      <c r="C8" s="12" t="s">
        <v>23</v>
      </c>
      <c r="D8" s="12" t="s">
        <v>25</v>
      </c>
      <c r="E8" s="12" t="s">
        <v>14</v>
      </c>
      <c r="F8" s="12" t="s">
        <v>16</v>
      </c>
      <c r="G8" s="12" t="s">
        <v>17</v>
      </c>
      <c r="H8" s="12" t="s">
        <v>18</v>
      </c>
    </row>
    <row r="9" spans="1:8" x14ac:dyDescent="0.25">
      <c r="A9" s="1"/>
      <c r="B9" s="13" t="s">
        <v>15</v>
      </c>
      <c r="C9" s="13" t="s">
        <v>24</v>
      </c>
      <c r="D9" s="13" t="s">
        <v>15</v>
      </c>
      <c r="E9" s="13" t="s">
        <v>15</v>
      </c>
      <c r="F9" s="13" t="s">
        <v>15</v>
      </c>
      <c r="G9" s="13" t="s">
        <v>15</v>
      </c>
      <c r="H9" s="13" t="s">
        <v>15</v>
      </c>
    </row>
    <row r="10" spans="1:8" hidden="1" x14ac:dyDescent="0.25">
      <c r="A10" s="1" t="s">
        <v>0</v>
      </c>
      <c r="B10" s="3">
        <v>607</v>
      </c>
      <c r="C10" s="3">
        <v>636</v>
      </c>
      <c r="D10" s="3">
        <v>845</v>
      </c>
      <c r="E10" s="3">
        <v>1182</v>
      </c>
      <c r="F10" s="3">
        <v>1377</v>
      </c>
      <c r="G10" s="3">
        <f>F10*115%</f>
        <v>1583.55</v>
      </c>
      <c r="H10" s="3">
        <f>F10*130%</f>
        <v>1790.1000000000001</v>
      </c>
    </row>
    <row r="11" spans="1:8" hidden="1" x14ac:dyDescent="0.25">
      <c r="A11" s="1"/>
      <c r="B11" s="3">
        <f>B10*110%</f>
        <v>667.7</v>
      </c>
      <c r="C11" s="3">
        <f t="shared" ref="C11:F11" si="0">C10*110%</f>
        <v>699.6</v>
      </c>
      <c r="D11" s="3">
        <f t="shared" si="0"/>
        <v>929.50000000000011</v>
      </c>
      <c r="E11" s="3">
        <f t="shared" si="0"/>
        <v>1300.2</v>
      </c>
      <c r="F11" s="3">
        <f t="shared" si="0"/>
        <v>1514.7</v>
      </c>
      <c r="G11" s="3">
        <f>G10*110%</f>
        <v>1741.9050000000002</v>
      </c>
      <c r="H11" s="3">
        <f>H10*110%</f>
        <v>1969.1100000000004</v>
      </c>
    </row>
    <row r="13" spans="1:8" hidden="1" x14ac:dyDescent="0.25">
      <c r="A13" s="1" t="s">
        <v>1</v>
      </c>
      <c r="B13" s="3">
        <v>513</v>
      </c>
      <c r="C13" s="3">
        <v>574</v>
      </c>
      <c r="D13" s="3">
        <v>757</v>
      </c>
      <c r="E13" s="3">
        <v>1102</v>
      </c>
      <c r="F13" s="3">
        <v>1334</v>
      </c>
      <c r="G13" s="3">
        <f>F13*115%</f>
        <v>1534.1</v>
      </c>
      <c r="H13" s="3">
        <f>F13*130%</f>
        <v>1734.2</v>
      </c>
    </row>
    <row r="14" spans="1:8" hidden="1" x14ac:dyDescent="0.25">
      <c r="A14" s="1"/>
      <c r="B14" s="3">
        <f>B13*110%</f>
        <v>564.30000000000007</v>
      </c>
      <c r="C14" s="3">
        <f t="shared" ref="C14:F14" si="1">C13*110%</f>
        <v>631.40000000000009</v>
      </c>
      <c r="D14" s="3">
        <f t="shared" si="1"/>
        <v>832.7</v>
      </c>
      <c r="E14" s="3">
        <f t="shared" si="1"/>
        <v>1212.2</v>
      </c>
      <c r="F14" s="3">
        <f t="shared" si="1"/>
        <v>1467.4</v>
      </c>
      <c r="G14" s="3">
        <f>G13*110%</f>
        <v>1687.51</v>
      </c>
      <c r="H14" s="3">
        <f>H13*110%</f>
        <v>1907.6200000000001</v>
      </c>
    </row>
    <row r="15" spans="1:8" ht="30" customHeight="1" x14ac:dyDescent="0.25">
      <c r="A15" s="4" t="s">
        <v>27</v>
      </c>
      <c r="B15" s="8">
        <f>ROUNDDOWN(709*110%,0)</f>
        <v>779</v>
      </c>
      <c r="C15" s="8">
        <f>ROUNDDOWN(786*110%,0)</f>
        <v>864</v>
      </c>
      <c r="D15" s="8">
        <f>ROUNDDOWN(963*110%,0)</f>
        <v>1059</v>
      </c>
      <c r="E15" s="8">
        <f>ROUNDDOWN(1339*110%,0)</f>
        <v>1472</v>
      </c>
      <c r="F15" s="8">
        <f>ROUNDDOWN(1615*110%,0)</f>
        <v>1776</v>
      </c>
      <c r="G15" s="8">
        <f>ROUNDDOWN(1615*1.15*110%,0)</f>
        <v>2042</v>
      </c>
      <c r="H15" s="8">
        <f>ROUNDDOWN(1615*1.3*110%,0)</f>
        <v>2309</v>
      </c>
    </row>
    <row r="16" spans="1:8" hidden="1" x14ac:dyDescent="0.25">
      <c r="A16" s="2" t="s">
        <v>3</v>
      </c>
      <c r="B16" s="8">
        <f t="shared" ref="B16:B43" si="2">560*110%</f>
        <v>616</v>
      </c>
      <c r="C16" s="15">
        <v>512</v>
      </c>
      <c r="D16" s="15">
        <v>681</v>
      </c>
      <c r="E16" s="15">
        <v>892</v>
      </c>
      <c r="F16" s="15">
        <v>1163</v>
      </c>
      <c r="G16" s="8">
        <f t="shared" ref="G16:G43" si="3">1407*1.15*110%</f>
        <v>1779.855</v>
      </c>
      <c r="H16" s="8">
        <f t="shared" ref="H16:H43" si="4">1407*1.3*110%</f>
        <v>2012.0100000000002</v>
      </c>
    </row>
    <row r="17" spans="1:8" hidden="1" x14ac:dyDescent="0.25">
      <c r="A17" s="2"/>
      <c r="B17" s="8">
        <f t="shared" si="2"/>
        <v>616</v>
      </c>
      <c r="C17" s="15">
        <f t="shared" ref="C17:F17" si="5">C16*110%</f>
        <v>563.20000000000005</v>
      </c>
      <c r="D17" s="15">
        <f t="shared" si="5"/>
        <v>749.1</v>
      </c>
      <c r="E17" s="15">
        <f t="shared" si="5"/>
        <v>981.2</v>
      </c>
      <c r="F17" s="15">
        <f t="shared" si="5"/>
        <v>1279.3000000000002</v>
      </c>
      <c r="G17" s="8">
        <f t="shared" si="3"/>
        <v>1779.855</v>
      </c>
      <c r="H17" s="8">
        <f t="shared" si="4"/>
        <v>2012.0100000000002</v>
      </c>
    </row>
    <row r="18" spans="1:8" hidden="1" x14ac:dyDescent="0.25">
      <c r="A18" s="2" t="s">
        <v>2</v>
      </c>
      <c r="B18" s="8">
        <f t="shared" si="2"/>
        <v>616</v>
      </c>
      <c r="C18" s="16">
        <v>687</v>
      </c>
      <c r="D18" s="16">
        <v>913</v>
      </c>
      <c r="E18" s="16">
        <v>1254</v>
      </c>
      <c r="F18" s="16">
        <v>1258</v>
      </c>
      <c r="G18" s="8">
        <f t="shared" si="3"/>
        <v>1779.855</v>
      </c>
      <c r="H18" s="8">
        <f t="shared" si="4"/>
        <v>2012.0100000000002</v>
      </c>
    </row>
    <row r="19" spans="1:8" hidden="1" x14ac:dyDescent="0.25">
      <c r="A19" s="2"/>
      <c r="B19" s="8">
        <f t="shared" si="2"/>
        <v>616</v>
      </c>
      <c r="C19" s="16">
        <f t="shared" ref="C19:F19" si="6">C18*110%</f>
        <v>755.7</v>
      </c>
      <c r="D19" s="16">
        <f t="shared" si="6"/>
        <v>1004.3000000000001</v>
      </c>
      <c r="E19" s="16">
        <f t="shared" si="6"/>
        <v>1379.4</v>
      </c>
      <c r="F19" s="16">
        <f t="shared" si="6"/>
        <v>1383.8000000000002</v>
      </c>
      <c r="G19" s="8">
        <f t="shared" si="3"/>
        <v>1779.855</v>
      </c>
      <c r="H19" s="8">
        <f t="shared" si="4"/>
        <v>2012.0100000000002</v>
      </c>
    </row>
    <row r="20" spans="1:8" ht="30" customHeight="1" x14ac:dyDescent="0.25">
      <c r="A20" s="4" t="s">
        <v>30</v>
      </c>
      <c r="B20" s="8">
        <f>ROUNDDOWN(806*110%,0)</f>
        <v>886</v>
      </c>
      <c r="C20" s="8">
        <f>ROUNDDOWN(896*110%,0)</f>
        <v>985</v>
      </c>
      <c r="D20" s="8">
        <f>ROUNDDOWN(1019*110%,0)</f>
        <v>1120</v>
      </c>
      <c r="E20" s="8">
        <f>ROUNDDOWN(1344*110%,0)</f>
        <v>1478</v>
      </c>
      <c r="F20" s="8">
        <f>ROUNDDOWN(1709*110%,0)</f>
        <v>1879</v>
      </c>
      <c r="G20" s="8">
        <f>ROUNDDOWN(1709*1.15*110%,0)</f>
        <v>2161</v>
      </c>
      <c r="H20" s="8">
        <f>ROUNDDOWN(1709*1.3*110%,0)</f>
        <v>2443</v>
      </c>
    </row>
    <row r="21" spans="1:8" hidden="1" x14ac:dyDescent="0.25">
      <c r="A21" s="2" t="s">
        <v>4</v>
      </c>
      <c r="B21" s="8">
        <f t="shared" si="2"/>
        <v>616</v>
      </c>
      <c r="C21" s="15">
        <v>580</v>
      </c>
      <c r="D21" s="15">
        <v>752</v>
      </c>
      <c r="E21" s="15">
        <v>1044</v>
      </c>
      <c r="F21" s="15">
        <v>1068</v>
      </c>
      <c r="G21" s="8">
        <f t="shared" si="3"/>
        <v>1779.855</v>
      </c>
      <c r="H21" s="8">
        <f t="shared" si="4"/>
        <v>2012.0100000000002</v>
      </c>
    </row>
    <row r="22" spans="1:8" hidden="1" x14ac:dyDescent="0.25">
      <c r="A22" s="2"/>
      <c r="B22" s="8">
        <f t="shared" si="2"/>
        <v>616</v>
      </c>
      <c r="C22" s="15">
        <f t="shared" ref="C22:F22" si="7">C21*110%</f>
        <v>638</v>
      </c>
      <c r="D22" s="15">
        <f t="shared" si="7"/>
        <v>827.2</v>
      </c>
      <c r="E22" s="15">
        <f t="shared" si="7"/>
        <v>1148.4000000000001</v>
      </c>
      <c r="F22" s="15">
        <f t="shared" si="7"/>
        <v>1174.8000000000002</v>
      </c>
      <c r="G22" s="8">
        <f t="shared" si="3"/>
        <v>1779.855</v>
      </c>
      <c r="H22" s="8">
        <f t="shared" si="4"/>
        <v>2012.0100000000002</v>
      </c>
    </row>
    <row r="23" spans="1:8" ht="30" customHeight="1" x14ac:dyDescent="0.25">
      <c r="A23" s="4" t="s">
        <v>28</v>
      </c>
      <c r="B23" s="8">
        <f>ROUNDDOWN(775*110%,0)</f>
        <v>852</v>
      </c>
      <c r="C23" s="8">
        <f>ROUNDDOWN(854*110%,0)</f>
        <v>939</v>
      </c>
      <c r="D23" s="8">
        <f>ROUNDDOWN(980*110%,0)</f>
        <v>1078</v>
      </c>
      <c r="E23" s="8">
        <f>ROUNDDOWN(1293*110%,0)</f>
        <v>1422</v>
      </c>
      <c r="F23" s="8">
        <f>ROUNDDOWN(1454*110%,0)</f>
        <v>1599</v>
      </c>
      <c r="G23" s="8">
        <f>ROUNDDOWN(1454*1.15*110%,0)</f>
        <v>1839</v>
      </c>
      <c r="H23" s="8">
        <f>ROUNDDOWN(1454*1.3*110%,0)</f>
        <v>2079</v>
      </c>
    </row>
    <row r="24" spans="1:8" hidden="1" x14ac:dyDescent="0.25">
      <c r="A24" s="2" t="s">
        <v>5</v>
      </c>
      <c r="B24" s="8">
        <f t="shared" si="2"/>
        <v>616</v>
      </c>
      <c r="C24" s="15">
        <v>521</v>
      </c>
      <c r="D24" s="15">
        <v>692</v>
      </c>
      <c r="E24" s="15">
        <v>950</v>
      </c>
      <c r="F24" s="15">
        <v>954</v>
      </c>
      <c r="G24" s="8">
        <f t="shared" si="3"/>
        <v>1779.855</v>
      </c>
      <c r="H24" s="8">
        <f t="shared" si="4"/>
        <v>2012.0100000000002</v>
      </c>
    </row>
    <row r="25" spans="1:8" hidden="1" x14ac:dyDescent="0.25">
      <c r="A25" s="2"/>
      <c r="B25" s="8">
        <f t="shared" si="2"/>
        <v>616</v>
      </c>
      <c r="C25" s="15">
        <f t="shared" ref="C25:F25" si="8">C24*110%</f>
        <v>573.1</v>
      </c>
      <c r="D25" s="15">
        <f t="shared" si="8"/>
        <v>761.2</v>
      </c>
      <c r="E25" s="15">
        <f t="shared" si="8"/>
        <v>1045</v>
      </c>
      <c r="F25" s="15">
        <f t="shared" si="8"/>
        <v>1049.4000000000001</v>
      </c>
      <c r="G25" s="8">
        <f t="shared" si="3"/>
        <v>1779.855</v>
      </c>
      <c r="H25" s="8">
        <f t="shared" si="4"/>
        <v>2012.0100000000002</v>
      </c>
    </row>
    <row r="26" spans="1:8" hidden="1" x14ac:dyDescent="0.25">
      <c r="A26" s="2" t="s">
        <v>6</v>
      </c>
      <c r="B26" s="8">
        <f t="shared" si="2"/>
        <v>616</v>
      </c>
      <c r="C26" s="15">
        <v>539</v>
      </c>
      <c r="D26" s="15">
        <v>716</v>
      </c>
      <c r="E26" s="15">
        <v>928</v>
      </c>
      <c r="F26" s="15">
        <v>987</v>
      </c>
      <c r="G26" s="8">
        <f t="shared" si="3"/>
        <v>1779.855</v>
      </c>
      <c r="H26" s="8">
        <f t="shared" si="4"/>
        <v>2012.0100000000002</v>
      </c>
    </row>
    <row r="27" spans="1:8" hidden="1" x14ac:dyDescent="0.25">
      <c r="A27" s="2"/>
      <c r="B27" s="8">
        <f t="shared" si="2"/>
        <v>616</v>
      </c>
      <c r="C27" s="15">
        <f t="shared" ref="C27:F27" si="9">C26*110%</f>
        <v>592.90000000000009</v>
      </c>
      <c r="D27" s="15">
        <f t="shared" si="9"/>
        <v>787.6</v>
      </c>
      <c r="E27" s="15">
        <f t="shared" si="9"/>
        <v>1020.8000000000001</v>
      </c>
      <c r="F27" s="15">
        <f t="shared" si="9"/>
        <v>1085.7</v>
      </c>
      <c r="G27" s="8">
        <f t="shared" si="3"/>
        <v>1779.855</v>
      </c>
      <c r="H27" s="8">
        <f t="shared" si="4"/>
        <v>2012.0100000000002</v>
      </c>
    </row>
    <row r="28" spans="1:8" ht="30" customHeight="1" x14ac:dyDescent="0.25">
      <c r="A28" s="4" t="s">
        <v>31</v>
      </c>
      <c r="B28" s="8">
        <f>ROUNDDOWN(748*110%,0)</f>
        <v>822</v>
      </c>
      <c r="C28" s="8">
        <f>ROUNDDOWN(753*110%,0)</f>
        <v>828</v>
      </c>
      <c r="D28" s="8">
        <f>ROUNDDOWN(963*110%,0)</f>
        <v>1059</v>
      </c>
      <c r="E28" s="8">
        <f>ROUNDDOWN(1320*110%,0)</f>
        <v>1452</v>
      </c>
      <c r="F28" s="8">
        <f>ROUNDDOWN(1615*110%,0)</f>
        <v>1776</v>
      </c>
      <c r="G28" s="8">
        <f>ROUNDDOWN(1615*1.15*110%,0)</f>
        <v>2042</v>
      </c>
      <c r="H28" s="8">
        <f>ROUNDDOWN(1615*1.3*110%,0)</f>
        <v>2309</v>
      </c>
    </row>
    <row r="29" spans="1:8" hidden="1" x14ac:dyDescent="0.25">
      <c r="A29" s="2" t="s">
        <v>7</v>
      </c>
      <c r="B29" s="8">
        <f t="shared" si="2"/>
        <v>616</v>
      </c>
      <c r="C29" s="15">
        <v>544</v>
      </c>
      <c r="D29" s="15">
        <v>695</v>
      </c>
      <c r="E29" s="15">
        <v>928</v>
      </c>
      <c r="F29" s="15">
        <v>1100</v>
      </c>
      <c r="G29" s="8">
        <f t="shared" si="3"/>
        <v>1779.855</v>
      </c>
      <c r="H29" s="8">
        <f t="shared" si="4"/>
        <v>2012.0100000000002</v>
      </c>
    </row>
    <row r="30" spans="1:8" hidden="1" x14ac:dyDescent="0.25">
      <c r="A30" s="2"/>
      <c r="B30" s="8">
        <f t="shared" si="2"/>
        <v>616</v>
      </c>
      <c r="C30" s="15">
        <f t="shared" ref="C30:F30" si="10">C29*110%</f>
        <v>598.40000000000009</v>
      </c>
      <c r="D30" s="15">
        <f t="shared" si="10"/>
        <v>764.50000000000011</v>
      </c>
      <c r="E30" s="15">
        <f t="shared" si="10"/>
        <v>1020.8000000000001</v>
      </c>
      <c r="F30" s="15">
        <f t="shared" si="10"/>
        <v>1210</v>
      </c>
      <c r="G30" s="8">
        <f t="shared" si="3"/>
        <v>1779.855</v>
      </c>
      <c r="H30" s="8">
        <f t="shared" si="4"/>
        <v>2012.0100000000002</v>
      </c>
    </row>
    <row r="31" spans="1:8" hidden="1" x14ac:dyDescent="0.25">
      <c r="A31" s="2" t="s">
        <v>8</v>
      </c>
      <c r="B31" s="8">
        <f t="shared" si="2"/>
        <v>616</v>
      </c>
      <c r="C31" s="15">
        <v>512</v>
      </c>
      <c r="D31" s="15">
        <v>681</v>
      </c>
      <c r="E31" s="15">
        <v>991</v>
      </c>
      <c r="F31" s="15">
        <v>1200</v>
      </c>
      <c r="G31" s="8">
        <f t="shared" si="3"/>
        <v>1779.855</v>
      </c>
      <c r="H31" s="8">
        <f t="shared" si="4"/>
        <v>2012.0100000000002</v>
      </c>
    </row>
    <row r="32" spans="1:8" hidden="1" x14ac:dyDescent="0.25">
      <c r="A32" s="2"/>
      <c r="B32" s="8">
        <f t="shared" si="2"/>
        <v>616</v>
      </c>
      <c r="C32" s="15">
        <f t="shared" ref="C32:F32" si="11">C31*110%</f>
        <v>563.20000000000005</v>
      </c>
      <c r="D32" s="15">
        <f t="shared" si="11"/>
        <v>749.1</v>
      </c>
      <c r="E32" s="15">
        <f t="shared" si="11"/>
        <v>1090.1000000000001</v>
      </c>
      <c r="F32" s="15">
        <f t="shared" si="11"/>
        <v>1320</v>
      </c>
      <c r="G32" s="8">
        <f t="shared" si="3"/>
        <v>1779.855</v>
      </c>
      <c r="H32" s="8">
        <f t="shared" si="4"/>
        <v>2012.0100000000002</v>
      </c>
    </row>
    <row r="33" spans="1:8" hidden="1" x14ac:dyDescent="0.25">
      <c r="A33" s="2" t="s">
        <v>9</v>
      </c>
      <c r="B33" s="8">
        <f t="shared" si="2"/>
        <v>616</v>
      </c>
      <c r="C33" s="15">
        <v>568</v>
      </c>
      <c r="D33" s="15">
        <v>743</v>
      </c>
      <c r="E33" s="15">
        <v>1077</v>
      </c>
      <c r="F33" s="15">
        <v>1176</v>
      </c>
      <c r="G33" s="8">
        <f t="shared" si="3"/>
        <v>1779.855</v>
      </c>
      <c r="H33" s="8">
        <f t="shared" si="4"/>
        <v>2012.0100000000002</v>
      </c>
    </row>
    <row r="34" spans="1:8" hidden="1" x14ac:dyDescent="0.25">
      <c r="A34" s="2"/>
      <c r="B34" s="8">
        <f t="shared" si="2"/>
        <v>616</v>
      </c>
      <c r="C34" s="15">
        <f t="shared" ref="C34:F34" si="12">C33*110%</f>
        <v>624.80000000000007</v>
      </c>
      <c r="D34" s="15">
        <f t="shared" si="12"/>
        <v>817.30000000000007</v>
      </c>
      <c r="E34" s="15">
        <f t="shared" si="12"/>
        <v>1184.7</v>
      </c>
      <c r="F34" s="15">
        <f t="shared" si="12"/>
        <v>1293.6000000000001</v>
      </c>
      <c r="G34" s="8">
        <f t="shared" si="3"/>
        <v>1779.855</v>
      </c>
      <c r="H34" s="8">
        <f t="shared" si="4"/>
        <v>2012.0100000000002</v>
      </c>
    </row>
    <row r="35" spans="1:8" ht="30" customHeight="1" x14ac:dyDescent="0.25">
      <c r="A35" s="4" t="s">
        <v>29</v>
      </c>
      <c r="B35" s="8">
        <f>ROUNDDOWN(844*110%,0)</f>
        <v>928</v>
      </c>
      <c r="C35" s="8">
        <f>ROUNDDOWN(850*110%,0)</f>
        <v>935</v>
      </c>
      <c r="D35" s="8">
        <f>ROUNDDOWN(1115*110%,0)</f>
        <v>1226</v>
      </c>
      <c r="E35" s="8">
        <f>ROUNDDOWN(1368*110%,0)</f>
        <v>1504</v>
      </c>
      <c r="F35" s="8">
        <f>ROUNDDOWN(1842*110%,0)</f>
        <v>2026</v>
      </c>
      <c r="G35" s="8">
        <f>ROUNDDOWN(1842*1.15*110%,0)</f>
        <v>2330</v>
      </c>
      <c r="H35" s="8">
        <f>ROUNDDOWN(1842*1.3*110%,0)</f>
        <v>2634</v>
      </c>
    </row>
    <row r="36" spans="1:8" hidden="1" x14ac:dyDescent="0.25">
      <c r="A36" s="2" t="s">
        <v>10</v>
      </c>
      <c r="B36" s="8">
        <f t="shared" si="2"/>
        <v>616</v>
      </c>
      <c r="C36" s="15">
        <v>596</v>
      </c>
      <c r="D36" s="15">
        <v>715</v>
      </c>
      <c r="E36" s="15">
        <v>978</v>
      </c>
      <c r="F36" s="15">
        <v>1078</v>
      </c>
      <c r="G36" s="8">
        <f t="shared" si="3"/>
        <v>1779.855</v>
      </c>
      <c r="H36" s="8">
        <f t="shared" si="4"/>
        <v>2012.0100000000002</v>
      </c>
    </row>
    <row r="37" spans="1:8" hidden="1" x14ac:dyDescent="0.25">
      <c r="A37" s="2"/>
      <c r="B37" s="8">
        <f t="shared" si="2"/>
        <v>616</v>
      </c>
      <c r="C37" s="15">
        <f t="shared" ref="C37:F37" si="13">C36*110%</f>
        <v>655.6</v>
      </c>
      <c r="D37" s="15">
        <f t="shared" si="13"/>
        <v>786.50000000000011</v>
      </c>
      <c r="E37" s="15">
        <f t="shared" si="13"/>
        <v>1075.8000000000002</v>
      </c>
      <c r="F37" s="15">
        <f t="shared" si="13"/>
        <v>1185.8000000000002</v>
      </c>
      <c r="G37" s="8">
        <f t="shared" si="3"/>
        <v>1779.855</v>
      </c>
      <c r="H37" s="8">
        <f t="shared" si="4"/>
        <v>2012.0100000000002</v>
      </c>
    </row>
    <row r="38" spans="1:8" ht="30" customHeight="1" x14ac:dyDescent="0.25">
      <c r="A38" s="4" t="s">
        <v>32</v>
      </c>
      <c r="B38" s="8">
        <f>ROUNDDOWN(664*110%,0)</f>
        <v>730</v>
      </c>
      <c r="C38" s="17">
        <f>ROUNDDOWN(734*110%,0)</f>
        <v>807</v>
      </c>
      <c r="D38" s="17">
        <f>ROUNDDOWN(963*110%,0)</f>
        <v>1059</v>
      </c>
      <c r="E38" s="8">
        <f>ROUNDDOWN(1338*110%,0)</f>
        <v>1471</v>
      </c>
      <c r="F38" s="8">
        <f>ROUNDDOWN(1615*110%,0)</f>
        <v>1776</v>
      </c>
      <c r="G38" s="8">
        <f>ROUNDDOWN(1615*1.15*110%,0)</f>
        <v>2042</v>
      </c>
      <c r="H38" s="8">
        <f>ROUNDDOWN(1615*1.3*110%,0)</f>
        <v>2309</v>
      </c>
    </row>
    <row r="39" spans="1:8" hidden="1" x14ac:dyDescent="0.25">
      <c r="A39" s="2" t="s">
        <v>11</v>
      </c>
      <c r="B39" s="8">
        <f t="shared" si="2"/>
        <v>616</v>
      </c>
      <c r="C39" s="15">
        <v>621</v>
      </c>
      <c r="D39" s="15">
        <v>826</v>
      </c>
      <c r="E39" s="15">
        <v>1033</v>
      </c>
      <c r="F39" s="15">
        <v>1455</v>
      </c>
      <c r="G39" s="8">
        <f t="shared" si="3"/>
        <v>1779.855</v>
      </c>
      <c r="H39" s="8">
        <f t="shared" si="4"/>
        <v>2012.0100000000002</v>
      </c>
    </row>
    <row r="40" spans="1:8" hidden="1" x14ac:dyDescent="0.25">
      <c r="A40" s="2"/>
      <c r="B40" s="8">
        <f t="shared" si="2"/>
        <v>616</v>
      </c>
      <c r="C40" s="15">
        <f t="shared" ref="C40:F40" si="14">C39*110%</f>
        <v>683.1</v>
      </c>
      <c r="D40" s="15">
        <f t="shared" si="14"/>
        <v>908.6</v>
      </c>
      <c r="E40" s="15">
        <f t="shared" si="14"/>
        <v>1136.3000000000002</v>
      </c>
      <c r="F40" s="15">
        <f t="shared" si="14"/>
        <v>1600.5000000000002</v>
      </c>
      <c r="G40" s="8">
        <f t="shared" si="3"/>
        <v>1779.855</v>
      </c>
      <c r="H40" s="8">
        <f t="shared" si="4"/>
        <v>2012.0100000000002</v>
      </c>
    </row>
    <row r="41" spans="1:8" ht="30" customHeight="1" x14ac:dyDescent="0.25">
      <c r="A41" s="4" t="s">
        <v>33</v>
      </c>
      <c r="B41" s="8">
        <f>ROUNDDOWN(855*110%,0)</f>
        <v>940</v>
      </c>
      <c r="C41" s="8">
        <f>ROUNDDOWN(860*110%,0)</f>
        <v>946</v>
      </c>
      <c r="D41" s="8">
        <f>ROUNDDOWN(1129*110%,0)</f>
        <v>1241</v>
      </c>
      <c r="E41" s="8">
        <f>ROUNDDOWN(1354*110%,0)</f>
        <v>1489</v>
      </c>
      <c r="F41" s="8">
        <f>ROUNDDOWN(1891*110%,0)</f>
        <v>2080</v>
      </c>
      <c r="G41" s="8">
        <f>ROUNDDOWN(1891*1.15*110%,0)</f>
        <v>2392</v>
      </c>
      <c r="H41" s="8">
        <f>ROUNDDOWN(1891*1.3*110%,0)</f>
        <v>2704</v>
      </c>
    </row>
    <row r="42" spans="1:8" hidden="1" x14ac:dyDescent="0.25">
      <c r="A42" s="2" t="s">
        <v>12</v>
      </c>
      <c r="B42" s="8">
        <f t="shared" si="2"/>
        <v>616</v>
      </c>
      <c r="C42" s="15">
        <v>664</v>
      </c>
      <c r="D42" s="15">
        <v>862</v>
      </c>
      <c r="E42" s="15">
        <v>1115</v>
      </c>
      <c r="F42" s="15">
        <v>1519</v>
      </c>
      <c r="G42" s="8">
        <f t="shared" si="3"/>
        <v>1779.855</v>
      </c>
      <c r="H42" s="8">
        <f t="shared" si="4"/>
        <v>2012.0100000000002</v>
      </c>
    </row>
    <row r="43" spans="1:8" hidden="1" x14ac:dyDescent="0.25">
      <c r="A43" s="2"/>
      <c r="B43" s="8">
        <f t="shared" si="2"/>
        <v>616</v>
      </c>
      <c r="C43" s="15">
        <f t="shared" ref="C43:F43" si="15">C42*110%</f>
        <v>730.40000000000009</v>
      </c>
      <c r="D43" s="15">
        <f t="shared" si="15"/>
        <v>948.2</v>
      </c>
      <c r="E43" s="15">
        <f t="shared" si="15"/>
        <v>1226.5</v>
      </c>
      <c r="F43" s="15">
        <f t="shared" si="15"/>
        <v>1670.9</v>
      </c>
      <c r="G43" s="8">
        <f t="shared" si="3"/>
        <v>1779.855</v>
      </c>
      <c r="H43" s="8">
        <f t="shared" si="4"/>
        <v>2012.0100000000002</v>
      </c>
    </row>
    <row r="44" spans="1:8" ht="30" customHeight="1" x14ac:dyDescent="0.25">
      <c r="A44" s="19" t="s">
        <v>21</v>
      </c>
      <c r="B44" s="8">
        <f>ROUNDDOWN(809*110%,0)</f>
        <v>889</v>
      </c>
      <c r="C44" s="8">
        <f>ROUNDDOWN(917*110%,0)</f>
        <v>1008</v>
      </c>
      <c r="D44" s="8">
        <f>ROUNDDOWN(1174*110%,0)</f>
        <v>1291</v>
      </c>
      <c r="E44" s="8">
        <f>ROUNDDOWN(1633*110%,0)</f>
        <v>1796</v>
      </c>
      <c r="F44" s="8">
        <f>ROUNDDOWN(1969*110%,0)</f>
        <v>2165</v>
      </c>
      <c r="G44" s="8">
        <f>ROUNDDOWN(1969*1.15*110%,0)</f>
        <v>2490</v>
      </c>
      <c r="H44" s="8">
        <f>ROUNDDOWN(1969*1.3*110%,0)</f>
        <v>2815</v>
      </c>
    </row>
    <row r="46" spans="1:8" x14ac:dyDescent="0.25">
      <c r="A46" s="6" t="s">
        <v>20</v>
      </c>
      <c r="B46" s="14"/>
      <c r="C46" s="14"/>
      <c r="D46" s="14"/>
      <c r="E46" s="14"/>
      <c r="F46" s="14"/>
    </row>
    <row r="47" spans="1:8" x14ac:dyDescent="0.25">
      <c r="A47" s="6" t="s">
        <v>26</v>
      </c>
      <c r="B47" s="14"/>
      <c r="C47" s="14"/>
      <c r="D47" s="14"/>
      <c r="E47" s="14"/>
      <c r="F47" s="14"/>
    </row>
  </sheetData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</dc:creator>
  <cp:lastModifiedBy>Amanda Allard</cp:lastModifiedBy>
  <cp:lastPrinted>2025-08-29T19:52:50Z</cp:lastPrinted>
  <dcterms:created xsi:type="dcterms:W3CDTF">2016-09-05T16:18:02Z</dcterms:created>
  <dcterms:modified xsi:type="dcterms:W3CDTF">2025-09-02T22:16:40Z</dcterms:modified>
</cp:coreProperties>
</file>